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500"/>
  </bookViews>
  <sheets>
    <sheet name="Sheet1" sheetId="1" r:id="rId1"/>
  </sheets>
  <definedNames>
    <definedName name="_xlnm.Print_Area" localSheetId="0">Sheet1!$A$1:$O$42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<sst xmlns="http://schemas.openxmlformats.org/spreadsheetml/2006/main" count="68" uniqueCount="58">
  <si>
    <t>工程数量总表</t>
  </si>
  <si>
    <t>序号</t>
  </si>
  <si>
    <t>长度</t>
  </si>
  <si>
    <t>硬化宽度</t>
  </si>
  <si>
    <t>路面结构</t>
  </si>
  <si>
    <t>土路肩</t>
  </si>
  <si>
    <t>挖方</t>
  </si>
  <si>
    <t>清表</t>
  </si>
  <si>
    <t>填方</t>
  </si>
  <si>
    <t>利用方</t>
  </si>
  <si>
    <t>借方</t>
  </si>
  <si>
    <t>弃土</t>
  </si>
  <si>
    <t>拆除工程</t>
  </si>
  <si>
    <t>备注</t>
  </si>
  <si>
    <t>18cm水泥混凝土路面</t>
  </si>
  <si>
    <t>15cm级配碎石垫层</t>
  </si>
  <si>
    <t>33cm厚砂砾土</t>
  </si>
  <si>
    <t>砖墙</t>
  </si>
  <si>
    <t>旧路结构</t>
  </si>
  <si>
    <t>m</t>
  </si>
  <si>
    <r>
      <rPr>
        <sz val="12"/>
        <color rgb="FF000000"/>
        <rFont val="宋体"/>
        <charset val="134"/>
      </rPr>
      <t>m</t>
    </r>
    <r>
      <rPr>
        <vertAlign val="superscript"/>
        <sz val="12"/>
        <color rgb="FF000000"/>
        <rFont val="宋体"/>
        <charset val="134"/>
      </rPr>
      <t>2</t>
    </r>
  </si>
  <si>
    <r>
      <rPr>
        <sz val="12"/>
        <color rgb="FF000000"/>
        <rFont val="宋体"/>
        <charset val="134"/>
      </rPr>
      <t>m</t>
    </r>
    <r>
      <rPr>
        <vertAlign val="superscript"/>
        <sz val="12"/>
        <color rgb="FF000000"/>
        <rFont val="宋体"/>
        <charset val="134"/>
      </rPr>
      <t>3</t>
    </r>
  </si>
  <si>
    <t>硬化1段</t>
  </si>
  <si>
    <t>1、18cm厚混凝土面板弯拉强度≮4.0MPa；
2、拆除旧路结构厚度与新建路面结构厚度一致；
3、有条件处均进行培土，土路肩宽度为0.5m；
4、借土回填运距按借方5公里，弃方3公里。
5、旧路维修时，破除旧路结构弃运，翻挖旧路0.3m路床并利用，重新压实合格。
6、入屯路维修的弃土实为弃破除后旧路结构。
7、借方量利用挖出量。
8、路面结构工程数量为按图实际匡算量，与现状道路交叉，新建道路交叉处均设置喇叭口，喇叭口半径详见道路平面图，数量均以匡算入路段。</t>
  </si>
  <si>
    <t>硬化2段</t>
  </si>
  <si>
    <t>硬化3段</t>
  </si>
  <si>
    <t>硬化4段</t>
  </si>
  <si>
    <t>硬化5段</t>
  </si>
  <si>
    <t>硬化6段</t>
  </si>
  <si>
    <t>硬化7段</t>
  </si>
  <si>
    <t>硬化8段</t>
  </si>
  <si>
    <t>硬化9段</t>
  </si>
  <si>
    <t>硬化10段</t>
  </si>
  <si>
    <t>硬化11段</t>
  </si>
  <si>
    <t>硬化12段</t>
  </si>
  <si>
    <t>硬化13段</t>
  </si>
  <si>
    <t>硬化14段</t>
  </si>
  <si>
    <t>硬化15段</t>
  </si>
  <si>
    <t>硬化16段</t>
  </si>
  <si>
    <t>硬化17段</t>
  </si>
  <si>
    <t>硬化18段</t>
  </si>
  <si>
    <t>硬化19段</t>
  </si>
  <si>
    <t>硬化20段</t>
  </si>
  <si>
    <t>硬化21段</t>
  </si>
  <si>
    <t>硬化22段</t>
  </si>
  <si>
    <t>硬化23段</t>
  </si>
  <si>
    <t>硬化24段</t>
  </si>
  <si>
    <t>硬化25段</t>
  </si>
  <si>
    <t>硬化26段</t>
  </si>
  <si>
    <t>硬化27段</t>
  </si>
  <si>
    <t>硬化28段</t>
  </si>
  <si>
    <t>硬化累计</t>
  </si>
  <si>
    <t>土方调配后</t>
  </si>
  <si>
    <t>维修1段</t>
  </si>
  <si>
    <t>维修2段</t>
  </si>
  <si>
    <t>维修累计</t>
  </si>
  <si>
    <t>总计</t>
  </si>
  <si>
    <t>新建工程责任标志牌1座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</si>
</sst>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rgb="FF000000"/>
      <name val="宋体"/>
      <charset val="134"/>
    </font>
    <font>
      <sz val="16"/>
      <color rgb="FF000000"/>
      <name val="宋体"/>
      <charset val="134"/>
    </font>
    <font>
      <b/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5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7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176" fontId="4" fillId="3" borderId="4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76" fontId="5" fillId="3" borderId="4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70" zoomScaleNormal="100" workbookViewId="0">
      <pane ySplit="2" topLeftCell="A17" activePane="bottomLeft" state="frozen"/>
      <selection/>
      <selection pane="bottomLeft" activeCell="V34" sqref="V34"/>
    </sheetView>
  </sheetViews>
  <sheetFormatPr defaultColWidth="9" defaultRowHeight="20.4"/>
  <cols>
    <col min="1" max="1" width="19.2592592592593" style="2" customWidth="1"/>
    <col min="2" max="2" width="12.2037037037037" style="2" customWidth="1"/>
    <col min="3" max="3" width="10.1296296296296" style="2" customWidth="1"/>
    <col min="4" max="4" width="13.2314814814815" style="2" customWidth="1"/>
    <col min="5" max="5" width="11.7592592592593" style="2" customWidth="1"/>
    <col min="6" max="6" width="10.7314814814815" style="2" customWidth="1"/>
    <col min="7" max="7" width="12.9444444444444" style="2" customWidth="1"/>
    <col min="8" max="8" width="11.462962962963" style="2" customWidth="1"/>
    <col min="9" max="9" width="12.2037037037037" style="2" customWidth="1"/>
    <col min="10" max="10" width="11.7685185185185" style="2" customWidth="1"/>
    <col min="11" max="11" width="10.7314814814815" style="2" customWidth="1"/>
    <col min="12" max="12" width="11.6203703703704" style="2" customWidth="1"/>
    <col min="13" max="13" width="7.62962962962963" style="2" customWidth="1"/>
    <col min="14" max="14" width="10" style="2" customWidth="1"/>
    <col min="15" max="15" width="17.0462962962963" style="2" customWidth="1"/>
    <col min="16" max="17" width="15.6296296296296" customWidth="1"/>
  </cols>
  <sheetData>
    <row r="1" ht="24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="1" customFormat="1" ht="26" customHeight="1" spans="1:15">
      <c r="A2" s="4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/>
      <c r="O2" s="19" t="s">
        <v>13</v>
      </c>
    </row>
    <row r="3" s="1" customFormat="1" ht="40" customHeight="1" spans="1:15">
      <c r="A3" s="6"/>
      <c r="B3" s="7"/>
      <c r="C3" s="7"/>
      <c r="D3" s="8" t="s">
        <v>14</v>
      </c>
      <c r="E3" s="8" t="s">
        <v>15</v>
      </c>
      <c r="F3" s="8" t="s">
        <v>16</v>
      </c>
      <c r="G3" s="7"/>
      <c r="H3" s="7"/>
      <c r="I3" s="7"/>
      <c r="J3" s="7"/>
      <c r="K3" s="7"/>
      <c r="L3" s="7"/>
      <c r="M3" s="7" t="s">
        <v>17</v>
      </c>
      <c r="N3" s="7" t="s">
        <v>18</v>
      </c>
      <c r="O3" s="20"/>
    </row>
    <row r="4" customFormat="1" ht="22" customHeight="1" spans="1:15">
      <c r="A4" s="6"/>
      <c r="B4" s="7" t="s">
        <v>19</v>
      </c>
      <c r="C4" s="7" t="s">
        <v>19</v>
      </c>
      <c r="D4" s="9" t="s">
        <v>20</v>
      </c>
      <c r="E4" s="9" t="s">
        <v>20</v>
      </c>
      <c r="F4" s="9" t="s">
        <v>20</v>
      </c>
      <c r="G4" s="9" t="s">
        <v>21</v>
      </c>
      <c r="H4" s="9" t="s">
        <v>21</v>
      </c>
      <c r="I4" s="9" t="s">
        <v>21</v>
      </c>
      <c r="J4" s="9" t="s">
        <v>21</v>
      </c>
      <c r="K4" s="9" t="s">
        <v>21</v>
      </c>
      <c r="L4" s="7" t="s">
        <v>21</v>
      </c>
      <c r="M4" s="7" t="s">
        <v>19</v>
      </c>
      <c r="N4" s="9" t="s">
        <v>20</v>
      </c>
      <c r="O4" s="20"/>
    </row>
    <row r="5" ht="24" customHeight="1" spans="1:15">
      <c r="A5" s="10" t="s">
        <v>22</v>
      </c>
      <c r="B5" s="11">
        <v>84.211</v>
      </c>
      <c r="C5" s="11">
        <v>3</v>
      </c>
      <c r="D5" s="12">
        <v>265.4</v>
      </c>
      <c r="E5" s="12">
        <f>316</f>
        <v>316</v>
      </c>
      <c r="F5" s="12">
        <f t="shared" ref="F5:F15" si="0">B5*2*0.5</f>
        <v>84.211</v>
      </c>
      <c r="G5" s="13">
        <f>130.897</f>
        <v>130.897</v>
      </c>
      <c r="H5" s="13">
        <v>45.118</v>
      </c>
      <c r="I5" s="13">
        <f>62.451</f>
        <v>62.451</v>
      </c>
      <c r="J5" s="12">
        <f t="shared" ref="J5:J14" si="1">MIN(G5,I5)</f>
        <v>62.451</v>
      </c>
      <c r="K5" s="12">
        <f t="shared" ref="K5:K14" si="2">MAX(I5-G5,0)</f>
        <v>0</v>
      </c>
      <c r="L5" s="12">
        <f t="shared" ref="L5:L14" si="3">G5+H5-J5</f>
        <v>113.564</v>
      </c>
      <c r="M5" s="21"/>
      <c r="N5" s="12"/>
      <c r="O5" s="22" t="s">
        <v>23</v>
      </c>
    </row>
    <row r="6" ht="24" customHeight="1" spans="1:15">
      <c r="A6" s="10" t="s">
        <v>24</v>
      </c>
      <c r="B6" s="11">
        <v>110.228</v>
      </c>
      <c r="C6" s="11">
        <v>3</v>
      </c>
      <c r="D6" s="12">
        <f>359.8</f>
        <v>359.8</v>
      </c>
      <c r="E6" s="12">
        <f>427.5</f>
        <v>427.5</v>
      </c>
      <c r="F6" s="12">
        <f t="shared" si="0"/>
        <v>110.228</v>
      </c>
      <c r="G6" s="12">
        <v>215.589</v>
      </c>
      <c r="H6" s="12">
        <v>24.252</v>
      </c>
      <c r="I6" s="12">
        <v>31.001</v>
      </c>
      <c r="J6" s="12">
        <f t="shared" si="1"/>
        <v>31.001</v>
      </c>
      <c r="K6" s="12">
        <f t="shared" si="2"/>
        <v>0</v>
      </c>
      <c r="L6" s="12">
        <f t="shared" si="3"/>
        <v>208.84</v>
      </c>
      <c r="M6" s="21"/>
      <c r="N6" s="23"/>
      <c r="O6" s="22"/>
    </row>
    <row r="7" ht="24" customHeight="1" spans="1:15">
      <c r="A7" s="10" t="s">
        <v>25</v>
      </c>
      <c r="B7" s="11">
        <v>552.117</v>
      </c>
      <c r="C7" s="11">
        <v>3</v>
      </c>
      <c r="D7" s="12">
        <f>1671</f>
        <v>1671</v>
      </c>
      <c r="E7" s="12">
        <f>1994</f>
        <v>1994</v>
      </c>
      <c r="F7" s="12">
        <f t="shared" si="0"/>
        <v>552.117</v>
      </c>
      <c r="G7" s="12">
        <v>1712.384</v>
      </c>
      <c r="H7" s="12">
        <v>442.23</v>
      </c>
      <c r="I7" s="12">
        <v>1229.7</v>
      </c>
      <c r="J7" s="12">
        <f t="shared" si="1"/>
        <v>1229.7</v>
      </c>
      <c r="K7" s="12">
        <f t="shared" si="2"/>
        <v>0</v>
      </c>
      <c r="L7" s="12">
        <f t="shared" si="3"/>
        <v>924.914</v>
      </c>
      <c r="M7" s="21"/>
      <c r="N7" s="23"/>
      <c r="O7" s="22"/>
    </row>
    <row r="8" ht="24" customHeight="1" spans="1:15">
      <c r="A8" s="10" t="s">
        <v>26</v>
      </c>
      <c r="B8" s="11">
        <v>46.808</v>
      </c>
      <c r="C8" s="11">
        <v>3</v>
      </c>
      <c r="D8" s="12">
        <f>155.7</f>
        <v>155.7</v>
      </c>
      <c r="E8" s="12">
        <f>184.67</f>
        <v>184.67</v>
      </c>
      <c r="F8" s="12">
        <f t="shared" si="0"/>
        <v>46.808</v>
      </c>
      <c r="G8" s="12">
        <v>103.171</v>
      </c>
      <c r="H8" s="12">
        <v>8.427</v>
      </c>
      <c r="I8" s="12">
        <v>12.866</v>
      </c>
      <c r="J8" s="12">
        <f t="shared" si="1"/>
        <v>12.866</v>
      </c>
      <c r="K8" s="12">
        <f t="shared" si="2"/>
        <v>0</v>
      </c>
      <c r="L8" s="12">
        <f t="shared" si="3"/>
        <v>98.732</v>
      </c>
      <c r="M8" s="24"/>
      <c r="N8" s="25"/>
      <c r="O8" s="22"/>
    </row>
    <row r="9" ht="24" customHeight="1" spans="1:15">
      <c r="A9" s="10" t="s">
        <v>27</v>
      </c>
      <c r="B9" s="11">
        <v>203.197</v>
      </c>
      <c r="C9" s="11">
        <v>3</v>
      </c>
      <c r="D9" s="12">
        <f>665.68</f>
        <v>665.68</v>
      </c>
      <c r="E9" s="12">
        <f>785.25</f>
        <v>785.25</v>
      </c>
      <c r="F9" s="12">
        <f t="shared" si="0"/>
        <v>203.197</v>
      </c>
      <c r="G9" s="12">
        <v>420.633</v>
      </c>
      <c r="H9" s="12">
        <v>473.358</v>
      </c>
      <c r="I9" s="12">
        <v>1711.893</v>
      </c>
      <c r="J9" s="12">
        <f t="shared" si="1"/>
        <v>420.633</v>
      </c>
      <c r="K9" s="12">
        <f t="shared" si="2"/>
        <v>1291.26</v>
      </c>
      <c r="L9" s="12">
        <f t="shared" si="3"/>
        <v>473.358</v>
      </c>
      <c r="M9" s="24"/>
      <c r="N9" s="25"/>
      <c r="O9" s="22"/>
    </row>
    <row r="10" ht="24" customHeight="1" spans="1:15">
      <c r="A10" s="10" t="s">
        <v>28</v>
      </c>
      <c r="B10" s="11">
        <v>137.317</v>
      </c>
      <c r="C10" s="11">
        <v>3</v>
      </c>
      <c r="D10" s="12">
        <f>424.1</f>
        <v>424.1</v>
      </c>
      <c r="E10" s="12">
        <f>508.91</f>
        <v>508.91</v>
      </c>
      <c r="F10" s="12">
        <f t="shared" si="0"/>
        <v>137.317</v>
      </c>
      <c r="G10" s="12">
        <v>772.921</v>
      </c>
      <c r="H10" s="12">
        <v>144.316</v>
      </c>
      <c r="I10" s="12">
        <v>320.552</v>
      </c>
      <c r="J10" s="12">
        <f t="shared" si="1"/>
        <v>320.552</v>
      </c>
      <c r="K10" s="12">
        <f t="shared" si="2"/>
        <v>0</v>
      </c>
      <c r="L10" s="12">
        <f t="shared" si="3"/>
        <v>596.685</v>
      </c>
      <c r="M10" s="24"/>
      <c r="N10" s="25"/>
      <c r="O10" s="22"/>
    </row>
    <row r="11" ht="24" customHeight="1" spans="1:15">
      <c r="A11" s="10" t="s">
        <v>29</v>
      </c>
      <c r="B11" s="11">
        <v>115.469</v>
      </c>
      <c r="C11" s="11">
        <v>3</v>
      </c>
      <c r="D11" s="12">
        <f>360.18</f>
        <v>360.18</v>
      </c>
      <c r="E11" s="12">
        <f>422.09</f>
        <v>422.09</v>
      </c>
      <c r="F11" s="12">
        <f t="shared" si="0"/>
        <v>115.469</v>
      </c>
      <c r="G11" s="12">
        <v>587.538</v>
      </c>
      <c r="H11" s="12">
        <v>64.986</v>
      </c>
      <c r="I11" s="12">
        <v>112.902</v>
      </c>
      <c r="J11" s="12">
        <f t="shared" si="1"/>
        <v>112.902</v>
      </c>
      <c r="K11" s="12">
        <f t="shared" si="2"/>
        <v>0</v>
      </c>
      <c r="L11" s="12">
        <f t="shared" si="3"/>
        <v>539.622</v>
      </c>
      <c r="M11" s="24"/>
      <c r="N11" s="25"/>
      <c r="O11" s="22"/>
    </row>
    <row r="12" ht="24" customHeight="1" spans="1:15">
      <c r="A12" s="10" t="s">
        <v>30</v>
      </c>
      <c r="B12" s="11">
        <v>46.839</v>
      </c>
      <c r="C12" s="11">
        <v>2.5</v>
      </c>
      <c r="D12" s="12">
        <f>138.71</f>
        <v>138.71</v>
      </c>
      <c r="E12" s="12">
        <f>168.9</f>
        <v>168.9</v>
      </c>
      <c r="F12" s="12">
        <f t="shared" si="0"/>
        <v>46.839</v>
      </c>
      <c r="G12" s="12">
        <v>106.593</v>
      </c>
      <c r="H12" s="12">
        <v>27.948</v>
      </c>
      <c r="I12" s="12">
        <v>40.066</v>
      </c>
      <c r="J12" s="12">
        <f t="shared" si="1"/>
        <v>40.066</v>
      </c>
      <c r="K12" s="12">
        <f t="shared" si="2"/>
        <v>0</v>
      </c>
      <c r="L12" s="12">
        <f t="shared" si="3"/>
        <v>94.475</v>
      </c>
      <c r="M12" s="24"/>
      <c r="N12" s="25"/>
      <c r="O12" s="22"/>
    </row>
    <row r="13" ht="24" customHeight="1" spans="1:15">
      <c r="A13" s="10" t="s">
        <v>31</v>
      </c>
      <c r="B13" s="11">
        <v>108.062</v>
      </c>
      <c r="C13" s="11">
        <v>3</v>
      </c>
      <c r="D13" s="12">
        <v>339.4</v>
      </c>
      <c r="E13" s="12">
        <v>403.46</v>
      </c>
      <c r="F13" s="12">
        <f t="shared" si="0"/>
        <v>108.062</v>
      </c>
      <c r="G13" s="12">
        <v>447.464</v>
      </c>
      <c r="H13" s="12">
        <v>61.125</v>
      </c>
      <c r="I13" s="12">
        <v>111.403</v>
      </c>
      <c r="J13" s="12">
        <f t="shared" si="1"/>
        <v>111.403</v>
      </c>
      <c r="K13" s="12">
        <f t="shared" si="2"/>
        <v>0</v>
      </c>
      <c r="L13" s="12">
        <f t="shared" si="3"/>
        <v>397.186</v>
      </c>
      <c r="M13" s="24"/>
      <c r="N13" s="25"/>
      <c r="O13" s="22"/>
    </row>
    <row r="14" ht="24" customHeight="1" spans="1:15">
      <c r="A14" s="10" t="s">
        <v>32</v>
      </c>
      <c r="B14" s="11">
        <v>47.462</v>
      </c>
      <c r="C14" s="11">
        <v>2.5</v>
      </c>
      <c r="D14" s="12">
        <v>125.22</v>
      </c>
      <c r="E14" s="12">
        <v>150.8</v>
      </c>
      <c r="F14" s="12">
        <f t="shared" si="0"/>
        <v>47.462</v>
      </c>
      <c r="G14" s="12">
        <v>29.839</v>
      </c>
      <c r="H14" s="12">
        <v>70.998</v>
      </c>
      <c r="I14" s="12">
        <v>170.059</v>
      </c>
      <c r="J14" s="12">
        <f t="shared" si="1"/>
        <v>29.839</v>
      </c>
      <c r="K14" s="12">
        <f t="shared" si="2"/>
        <v>140.22</v>
      </c>
      <c r="L14" s="12">
        <f t="shared" si="3"/>
        <v>70.998</v>
      </c>
      <c r="M14" s="24"/>
      <c r="N14" s="25"/>
      <c r="O14" s="22"/>
    </row>
    <row r="15" ht="24" customHeight="1" spans="1:15">
      <c r="A15" s="10" t="s">
        <v>33</v>
      </c>
      <c r="B15" s="11">
        <v>128.563</v>
      </c>
      <c r="C15" s="11">
        <v>3</v>
      </c>
      <c r="D15" s="12">
        <v>402.07</v>
      </c>
      <c r="E15" s="12">
        <v>476.96</v>
      </c>
      <c r="F15" s="12">
        <f t="shared" ref="F15:F48" si="4">B15*2*0.5</f>
        <v>128.563</v>
      </c>
      <c r="G15" s="12">
        <v>210.998</v>
      </c>
      <c r="H15" s="12">
        <v>97.235</v>
      </c>
      <c r="I15" s="12">
        <v>142.984</v>
      </c>
      <c r="J15" s="12">
        <f t="shared" ref="J15:J48" si="5">MIN(G15,I15)</f>
        <v>142.984</v>
      </c>
      <c r="K15" s="12">
        <f t="shared" ref="K15:K48" si="6">MAX(I15-G15,0)</f>
        <v>0</v>
      </c>
      <c r="L15" s="12">
        <f t="shared" ref="L15:L48" si="7">G15+H15-J15</f>
        <v>165.249</v>
      </c>
      <c r="M15" s="24"/>
      <c r="N15" s="25"/>
      <c r="O15" s="22"/>
    </row>
    <row r="16" ht="24" customHeight="1" spans="1:15">
      <c r="A16" s="10" t="s">
        <v>34</v>
      </c>
      <c r="B16" s="11">
        <v>19.123</v>
      </c>
      <c r="C16" s="11">
        <v>3</v>
      </c>
      <c r="D16" s="12">
        <v>57.37</v>
      </c>
      <c r="E16" s="12">
        <v>69.92</v>
      </c>
      <c r="F16" s="12">
        <f t="shared" si="4"/>
        <v>19.123</v>
      </c>
      <c r="G16" s="12">
        <v>29.038</v>
      </c>
      <c r="H16" s="12">
        <v>5.752</v>
      </c>
      <c r="I16" s="12">
        <v>6.264</v>
      </c>
      <c r="J16" s="12">
        <f t="shared" si="5"/>
        <v>6.264</v>
      </c>
      <c r="K16" s="12">
        <f t="shared" si="6"/>
        <v>0</v>
      </c>
      <c r="L16" s="12">
        <f t="shared" si="7"/>
        <v>28.526</v>
      </c>
      <c r="M16" s="24"/>
      <c r="N16" s="25"/>
      <c r="O16" s="22"/>
    </row>
    <row r="17" ht="24" customHeight="1" spans="1:15">
      <c r="A17" s="10" t="s">
        <v>35</v>
      </c>
      <c r="B17" s="11">
        <v>22.112</v>
      </c>
      <c r="C17" s="11">
        <v>2.5</v>
      </c>
      <c r="D17" s="12">
        <v>76.56</v>
      </c>
      <c r="E17" s="12">
        <v>90.47</v>
      </c>
      <c r="F17" s="12">
        <f t="shared" si="4"/>
        <v>22.112</v>
      </c>
      <c r="G17" s="12">
        <v>26.027</v>
      </c>
      <c r="H17" s="12">
        <v>29.218</v>
      </c>
      <c r="I17" s="12">
        <v>54.579</v>
      </c>
      <c r="J17" s="12">
        <f t="shared" si="5"/>
        <v>26.027</v>
      </c>
      <c r="K17" s="12">
        <f t="shared" si="6"/>
        <v>28.552</v>
      </c>
      <c r="L17" s="12">
        <f t="shared" si="7"/>
        <v>29.218</v>
      </c>
      <c r="M17" s="24"/>
      <c r="N17" s="25"/>
      <c r="O17" s="22"/>
    </row>
    <row r="18" ht="24" customHeight="1" spans="1:15">
      <c r="A18" s="10" t="s">
        <v>36</v>
      </c>
      <c r="B18" s="11">
        <v>16.779</v>
      </c>
      <c r="C18" s="11">
        <v>2.5</v>
      </c>
      <c r="D18" s="12">
        <v>48.49</v>
      </c>
      <c r="E18" s="12">
        <v>59.5</v>
      </c>
      <c r="F18" s="12">
        <f t="shared" si="4"/>
        <v>16.779</v>
      </c>
      <c r="G18" s="12">
        <v>23.383</v>
      </c>
      <c r="H18" s="12">
        <v>4.968</v>
      </c>
      <c r="I18" s="12">
        <v>5.678</v>
      </c>
      <c r="J18" s="12">
        <f t="shared" si="5"/>
        <v>5.678</v>
      </c>
      <c r="K18" s="12">
        <f t="shared" si="6"/>
        <v>0</v>
      </c>
      <c r="L18" s="12">
        <f t="shared" si="7"/>
        <v>22.673</v>
      </c>
      <c r="M18" s="24"/>
      <c r="N18" s="25"/>
      <c r="O18" s="22"/>
    </row>
    <row r="19" ht="24" customHeight="1" spans="1:15">
      <c r="A19" s="10" t="s">
        <v>37</v>
      </c>
      <c r="B19" s="11">
        <v>213.295</v>
      </c>
      <c r="C19" s="11">
        <v>3</v>
      </c>
      <c r="D19" s="12">
        <v>653.14</v>
      </c>
      <c r="E19" s="12">
        <v>772.05</v>
      </c>
      <c r="F19" s="12">
        <f t="shared" si="4"/>
        <v>213.295</v>
      </c>
      <c r="G19" s="12">
        <v>464.396</v>
      </c>
      <c r="H19" s="12">
        <v>56.502</v>
      </c>
      <c r="I19" s="12">
        <v>64.71</v>
      </c>
      <c r="J19" s="12">
        <f t="shared" si="5"/>
        <v>64.71</v>
      </c>
      <c r="K19" s="12">
        <f t="shared" si="6"/>
        <v>0</v>
      </c>
      <c r="L19" s="12">
        <f t="shared" si="7"/>
        <v>456.188</v>
      </c>
      <c r="M19" s="24"/>
      <c r="N19" s="25"/>
      <c r="O19" s="22"/>
    </row>
    <row r="20" ht="24" customHeight="1" spans="1:15">
      <c r="A20" s="10" t="s">
        <v>38</v>
      </c>
      <c r="B20" s="11">
        <v>92.408</v>
      </c>
      <c r="C20" s="11">
        <v>2.5</v>
      </c>
      <c r="D20" s="12">
        <v>234.41</v>
      </c>
      <c r="E20" s="12">
        <f>291.61</f>
        <v>291.61</v>
      </c>
      <c r="F20" s="12">
        <f t="shared" si="4"/>
        <v>92.408</v>
      </c>
      <c r="G20" s="12">
        <v>299.201</v>
      </c>
      <c r="H20" s="12">
        <v>5.214</v>
      </c>
      <c r="I20" s="12">
        <v>5.306</v>
      </c>
      <c r="J20" s="12">
        <f t="shared" si="5"/>
        <v>5.306</v>
      </c>
      <c r="K20" s="12">
        <f t="shared" si="6"/>
        <v>0</v>
      </c>
      <c r="L20" s="12">
        <f t="shared" si="7"/>
        <v>299.109</v>
      </c>
      <c r="M20" s="24"/>
      <c r="N20" s="25"/>
      <c r="O20" s="22"/>
    </row>
    <row r="21" ht="24" customHeight="1" spans="1:15">
      <c r="A21" s="10" t="s">
        <v>39</v>
      </c>
      <c r="B21" s="11">
        <v>71.045</v>
      </c>
      <c r="C21" s="11">
        <v>2.5</v>
      </c>
      <c r="D21" s="12">
        <v>182.49</v>
      </c>
      <c r="E21" s="12">
        <v>226.83</v>
      </c>
      <c r="F21" s="12">
        <f t="shared" si="4"/>
        <v>71.045</v>
      </c>
      <c r="G21" s="12">
        <v>205.616</v>
      </c>
      <c r="H21" s="12">
        <v>4.673</v>
      </c>
      <c r="I21" s="12">
        <v>4.955</v>
      </c>
      <c r="J21" s="12">
        <f t="shared" si="5"/>
        <v>4.955</v>
      </c>
      <c r="K21" s="12">
        <f t="shared" si="6"/>
        <v>0</v>
      </c>
      <c r="L21" s="12">
        <f t="shared" si="7"/>
        <v>205.334</v>
      </c>
      <c r="M21" s="24"/>
      <c r="N21" s="25"/>
      <c r="O21" s="22"/>
    </row>
    <row r="22" ht="24" customHeight="1" spans="1:15">
      <c r="A22" s="10" t="s">
        <v>40</v>
      </c>
      <c r="B22" s="11">
        <v>34.237</v>
      </c>
      <c r="C22" s="11">
        <v>2.5</v>
      </c>
      <c r="D22" s="12">
        <v>87.96</v>
      </c>
      <c r="E22" s="12">
        <v>109.9</v>
      </c>
      <c r="F22" s="12">
        <f t="shared" si="4"/>
        <v>34.237</v>
      </c>
      <c r="G22" s="12">
        <v>76.01</v>
      </c>
      <c r="H22" s="12">
        <v>2.47</v>
      </c>
      <c r="I22" s="12">
        <v>2.471</v>
      </c>
      <c r="J22" s="12">
        <f t="shared" si="5"/>
        <v>2.471</v>
      </c>
      <c r="K22" s="12">
        <f t="shared" si="6"/>
        <v>0</v>
      </c>
      <c r="L22" s="12">
        <f t="shared" si="7"/>
        <v>76.009</v>
      </c>
      <c r="M22" s="24"/>
      <c r="N22" s="25"/>
      <c r="O22" s="22"/>
    </row>
    <row r="23" ht="24" customHeight="1" spans="1:15">
      <c r="A23" s="10" t="s">
        <v>41</v>
      </c>
      <c r="B23" s="11">
        <v>29.286</v>
      </c>
      <c r="C23" s="11">
        <v>2.5</v>
      </c>
      <c r="D23" s="12">
        <v>75.96</v>
      </c>
      <c r="E23" s="12">
        <v>94.92</v>
      </c>
      <c r="F23" s="12">
        <f t="shared" si="4"/>
        <v>29.286</v>
      </c>
      <c r="G23" s="12">
        <v>55.774</v>
      </c>
      <c r="H23" s="12">
        <v>5.337</v>
      </c>
      <c r="I23" s="12">
        <v>5.867</v>
      </c>
      <c r="J23" s="12">
        <f t="shared" si="5"/>
        <v>5.867</v>
      </c>
      <c r="K23" s="12">
        <f t="shared" si="6"/>
        <v>0</v>
      </c>
      <c r="L23" s="12">
        <f t="shared" si="7"/>
        <v>55.244</v>
      </c>
      <c r="M23" s="24"/>
      <c r="N23" s="25"/>
      <c r="O23" s="22"/>
    </row>
    <row r="24" ht="24" customHeight="1" spans="1:15">
      <c r="A24" s="10" t="s">
        <v>42</v>
      </c>
      <c r="B24" s="11">
        <v>57.403</v>
      </c>
      <c r="C24" s="11">
        <v>2.5</v>
      </c>
      <c r="D24" s="12">
        <v>145.96</v>
      </c>
      <c r="E24" s="12">
        <v>179.14</v>
      </c>
      <c r="F24" s="12">
        <f t="shared" si="4"/>
        <v>57.403</v>
      </c>
      <c r="G24" s="12">
        <v>358.116</v>
      </c>
      <c r="H24" s="12">
        <v>29.844</v>
      </c>
      <c r="I24" s="12">
        <v>137.687</v>
      </c>
      <c r="J24" s="12">
        <f t="shared" si="5"/>
        <v>137.687</v>
      </c>
      <c r="K24" s="12">
        <f t="shared" si="6"/>
        <v>0</v>
      </c>
      <c r="L24" s="12">
        <f t="shared" si="7"/>
        <v>250.273</v>
      </c>
      <c r="M24" s="24"/>
      <c r="N24" s="25"/>
      <c r="O24" s="22"/>
    </row>
    <row r="25" ht="24" customHeight="1" spans="1:15">
      <c r="A25" s="10" t="s">
        <v>43</v>
      </c>
      <c r="B25" s="11">
        <v>42.652</v>
      </c>
      <c r="C25" s="11">
        <v>2.5</v>
      </c>
      <c r="D25" s="12">
        <v>109.71</v>
      </c>
      <c r="E25" s="12">
        <v>134.42</v>
      </c>
      <c r="F25" s="12">
        <f t="shared" si="4"/>
        <v>42.652</v>
      </c>
      <c r="G25" s="12">
        <v>37.982</v>
      </c>
      <c r="H25" s="12">
        <v>48.551</v>
      </c>
      <c r="I25" s="12">
        <v>85.794</v>
      </c>
      <c r="J25" s="12">
        <f t="shared" si="5"/>
        <v>37.982</v>
      </c>
      <c r="K25" s="12">
        <f t="shared" si="6"/>
        <v>47.812</v>
      </c>
      <c r="L25" s="12">
        <f t="shared" si="7"/>
        <v>48.551</v>
      </c>
      <c r="M25" s="24"/>
      <c r="N25" s="25"/>
      <c r="O25" s="22"/>
    </row>
    <row r="26" ht="24" customHeight="1" spans="1:15">
      <c r="A26" s="10" t="s">
        <v>44</v>
      </c>
      <c r="B26" s="11">
        <v>15.639</v>
      </c>
      <c r="C26" s="11">
        <v>2.5</v>
      </c>
      <c r="D26" s="12">
        <v>50.73</v>
      </c>
      <c r="E26" s="12">
        <v>59.63</v>
      </c>
      <c r="F26" s="12">
        <f t="shared" si="4"/>
        <v>15.639</v>
      </c>
      <c r="G26" s="12">
        <v>19.302</v>
      </c>
      <c r="H26" s="12">
        <v>10.471</v>
      </c>
      <c r="I26" s="12">
        <v>17.928</v>
      </c>
      <c r="J26" s="12">
        <f t="shared" si="5"/>
        <v>17.928</v>
      </c>
      <c r="K26" s="12">
        <f t="shared" si="6"/>
        <v>0</v>
      </c>
      <c r="L26" s="12">
        <f t="shared" si="7"/>
        <v>11.845</v>
      </c>
      <c r="M26" s="24"/>
      <c r="N26" s="25"/>
      <c r="O26" s="22"/>
    </row>
    <row r="27" ht="24" customHeight="1" spans="1:15">
      <c r="A27" s="10" t="s">
        <v>45</v>
      </c>
      <c r="B27" s="11">
        <v>17.539</v>
      </c>
      <c r="C27" s="11">
        <v>2.5</v>
      </c>
      <c r="D27" s="12">
        <v>58.7</v>
      </c>
      <c r="E27" s="12">
        <v>69.75</v>
      </c>
      <c r="F27" s="12">
        <f t="shared" si="4"/>
        <v>17.539</v>
      </c>
      <c r="G27" s="12">
        <v>45.27</v>
      </c>
      <c r="H27" s="12">
        <v>3.98</v>
      </c>
      <c r="I27" s="12">
        <v>4.587</v>
      </c>
      <c r="J27" s="12">
        <f t="shared" si="5"/>
        <v>4.587</v>
      </c>
      <c r="K27" s="12">
        <f t="shared" si="6"/>
        <v>0</v>
      </c>
      <c r="L27" s="12">
        <f t="shared" si="7"/>
        <v>44.663</v>
      </c>
      <c r="M27" s="24"/>
      <c r="N27" s="25"/>
      <c r="O27" s="22"/>
    </row>
    <row r="28" ht="24" customHeight="1" spans="1:15">
      <c r="A28" s="10" t="s">
        <v>46</v>
      </c>
      <c r="B28" s="11">
        <v>23.451</v>
      </c>
      <c r="C28" s="11">
        <v>2.5</v>
      </c>
      <c r="D28" s="12">
        <v>58.63</v>
      </c>
      <c r="E28" s="12">
        <v>73.61</v>
      </c>
      <c r="F28" s="12">
        <f t="shared" si="4"/>
        <v>23.451</v>
      </c>
      <c r="G28" s="12">
        <v>41.064</v>
      </c>
      <c r="H28" s="12">
        <v>11.339</v>
      </c>
      <c r="I28" s="12">
        <v>12.903</v>
      </c>
      <c r="J28" s="12">
        <f t="shared" si="5"/>
        <v>12.903</v>
      </c>
      <c r="K28" s="12">
        <f t="shared" si="6"/>
        <v>0</v>
      </c>
      <c r="L28" s="12">
        <f t="shared" si="7"/>
        <v>39.5</v>
      </c>
      <c r="M28" s="24"/>
      <c r="N28" s="25"/>
      <c r="O28" s="22"/>
    </row>
    <row r="29" ht="24" customHeight="1" spans="1:15">
      <c r="A29" s="10" t="s">
        <v>47</v>
      </c>
      <c r="B29" s="11">
        <v>20.76</v>
      </c>
      <c r="C29" s="11">
        <v>2.5</v>
      </c>
      <c r="D29" s="12">
        <v>57.35</v>
      </c>
      <c r="E29" s="12">
        <v>71.33</v>
      </c>
      <c r="F29" s="12">
        <f t="shared" si="4"/>
        <v>20.76</v>
      </c>
      <c r="G29" s="12">
        <v>23.694</v>
      </c>
      <c r="H29" s="12">
        <v>14.65</v>
      </c>
      <c r="I29" s="12">
        <v>19.603</v>
      </c>
      <c r="J29" s="12">
        <f t="shared" si="5"/>
        <v>19.603</v>
      </c>
      <c r="K29" s="12">
        <f t="shared" si="6"/>
        <v>0</v>
      </c>
      <c r="L29" s="12">
        <f t="shared" si="7"/>
        <v>18.741</v>
      </c>
      <c r="M29" s="24"/>
      <c r="N29" s="25"/>
      <c r="O29" s="22"/>
    </row>
    <row r="30" ht="24" customHeight="1" spans="1:15">
      <c r="A30" s="10" t="s">
        <v>48</v>
      </c>
      <c r="B30" s="11">
        <v>23.759</v>
      </c>
      <c r="C30" s="11">
        <v>3</v>
      </c>
      <c r="D30" s="12">
        <v>71.24</v>
      </c>
      <c r="E30" s="12">
        <v>86.61</v>
      </c>
      <c r="F30" s="12">
        <f t="shared" si="4"/>
        <v>23.759</v>
      </c>
      <c r="G30" s="12">
        <v>37.152</v>
      </c>
      <c r="H30" s="12">
        <v>13.311</v>
      </c>
      <c r="I30" s="12">
        <v>19.254</v>
      </c>
      <c r="J30" s="12">
        <f t="shared" si="5"/>
        <v>19.254</v>
      </c>
      <c r="K30" s="12">
        <f t="shared" si="6"/>
        <v>0</v>
      </c>
      <c r="L30" s="12">
        <f t="shared" si="7"/>
        <v>31.209</v>
      </c>
      <c r="M30" s="24"/>
      <c r="N30" s="25"/>
      <c r="O30" s="22"/>
    </row>
    <row r="31" ht="24" customHeight="1" spans="1:15">
      <c r="A31" s="10" t="s">
        <v>49</v>
      </c>
      <c r="B31" s="11">
        <v>52.835</v>
      </c>
      <c r="C31" s="11">
        <v>2.5</v>
      </c>
      <c r="D31" s="12">
        <v>140.78</v>
      </c>
      <c r="E31" s="12">
        <v>175.64</v>
      </c>
      <c r="F31" s="12">
        <f t="shared" si="4"/>
        <v>52.835</v>
      </c>
      <c r="G31" s="12">
        <v>31.486</v>
      </c>
      <c r="H31" s="12">
        <v>83.192</v>
      </c>
      <c r="I31" s="12">
        <v>273.85</v>
      </c>
      <c r="J31" s="12">
        <f t="shared" si="5"/>
        <v>31.486</v>
      </c>
      <c r="K31" s="12">
        <f t="shared" si="6"/>
        <v>242.364</v>
      </c>
      <c r="L31" s="12">
        <f t="shared" si="7"/>
        <v>83.192</v>
      </c>
      <c r="M31" s="24"/>
      <c r="N31" s="25"/>
      <c r="O31" s="22"/>
    </row>
    <row r="32" ht="24" customHeight="1" spans="1:15">
      <c r="A32" s="10" t="s">
        <v>50</v>
      </c>
      <c r="B32" s="11">
        <v>13.784</v>
      </c>
      <c r="C32" s="11">
        <v>2.5</v>
      </c>
      <c r="D32" s="12">
        <v>42.68</v>
      </c>
      <c r="E32" s="12">
        <v>50</v>
      </c>
      <c r="F32" s="12">
        <f t="shared" si="4"/>
        <v>13.784</v>
      </c>
      <c r="G32" s="12">
        <v>14.177</v>
      </c>
      <c r="H32" s="12">
        <v>7.218</v>
      </c>
      <c r="I32" s="12">
        <v>7.761</v>
      </c>
      <c r="J32" s="12">
        <f t="shared" si="5"/>
        <v>7.761</v>
      </c>
      <c r="K32" s="12">
        <f t="shared" si="6"/>
        <v>0</v>
      </c>
      <c r="L32" s="12">
        <f t="shared" si="7"/>
        <v>13.634</v>
      </c>
      <c r="M32" s="24"/>
      <c r="N32" s="25"/>
      <c r="O32" s="22"/>
    </row>
    <row r="33" ht="24" customHeight="1" spans="1:15">
      <c r="A33" s="14" t="s">
        <v>51</v>
      </c>
      <c r="B33" s="12">
        <f>SUM(B5:B32)</f>
        <v>2346.38</v>
      </c>
      <c r="C33" s="12"/>
      <c r="D33" s="12">
        <f>SUM(D5:D32)</f>
        <v>7059.42</v>
      </c>
      <c r="E33" s="12">
        <f t="shared" ref="E33:L33" si="8">SUM(E5:E32)</f>
        <v>8453.87</v>
      </c>
      <c r="F33" s="12">
        <f t="shared" si="8"/>
        <v>2346.38</v>
      </c>
      <c r="G33" s="12">
        <f t="shared" si="8"/>
        <v>6525.715</v>
      </c>
      <c r="H33" s="12">
        <f t="shared" si="8"/>
        <v>1796.683</v>
      </c>
      <c r="I33" s="12">
        <f t="shared" si="8"/>
        <v>4675.074</v>
      </c>
      <c r="J33" s="12">
        <f t="shared" si="8"/>
        <v>2924.866</v>
      </c>
      <c r="K33" s="12">
        <f t="shared" si="8"/>
        <v>1750.208</v>
      </c>
      <c r="L33" s="12">
        <f t="shared" si="8"/>
        <v>5397.532</v>
      </c>
      <c r="M33" s="24"/>
      <c r="N33" s="25"/>
      <c r="O33" s="22"/>
    </row>
    <row r="34" ht="24" customHeight="1" spans="1:15">
      <c r="A34" s="14" t="s">
        <v>52</v>
      </c>
      <c r="B34" s="12">
        <f>B33</f>
        <v>2346.38</v>
      </c>
      <c r="C34" s="12"/>
      <c r="D34" s="12">
        <f t="shared" ref="C34:L34" si="9">D33</f>
        <v>7059.42</v>
      </c>
      <c r="E34" s="12">
        <f t="shared" si="9"/>
        <v>8453.87</v>
      </c>
      <c r="F34" s="12">
        <f t="shared" si="9"/>
        <v>2346.38</v>
      </c>
      <c r="G34" s="12">
        <f t="shared" si="9"/>
        <v>6525.715</v>
      </c>
      <c r="H34" s="12">
        <f t="shared" si="9"/>
        <v>1796.683</v>
      </c>
      <c r="I34" s="12">
        <f t="shared" si="9"/>
        <v>4675.074</v>
      </c>
      <c r="J34" s="12">
        <f>J33+K33</f>
        <v>4675.074</v>
      </c>
      <c r="K34" s="12">
        <v>0</v>
      </c>
      <c r="L34" s="12">
        <f>L33-K33</f>
        <v>3647.324</v>
      </c>
      <c r="M34" s="24"/>
      <c r="N34" s="25"/>
      <c r="O34" s="22"/>
    </row>
    <row r="35" ht="24" customHeight="1" spans="1:15">
      <c r="A35" s="14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22"/>
    </row>
    <row r="36" ht="24" customHeight="1" spans="1:15">
      <c r="A36" s="14" t="s">
        <v>53</v>
      </c>
      <c r="B36" s="11">
        <v>16.1</v>
      </c>
      <c r="C36" s="11">
        <v>3.5</v>
      </c>
      <c r="D36" s="12">
        <v>60.3</v>
      </c>
      <c r="E36" s="12">
        <v>70.36</v>
      </c>
      <c r="F36" s="12">
        <f>B36*2*0.5</f>
        <v>16.1</v>
      </c>
      <c r="G36" s="12">
        <f>E36*0.3</f>
        <v>21.108</v>
      </c>
      <c r="H36" s="12"/>
      <c r="I36" s="12">
        <f>G36</f>
        <v>21.108</v>
      </c>
      <c r="J36" s="12">
        <f>MIN(G36,I36)</f>
        <v>21.108</v>
      </c>
      <c r="K36" s="12">
        <f>MAX(I36-G36,0)</f>
        <v>0</v>
      </c>
      <c r="L36" s="12">
        <f>D36*0.18*1.15+E36*0.15*1.1</f>
        <v>24.0915</v>
      </c>
      <c r="M36" s="24"/>
      <c r="N36" s="25">
        <f>D36</f>
        <v>60.3</v>
      </c>
      <c r="O36" s="22"/>
    </row>
    <row r="37" ht="24" customHeight="1" spans="1:15">
      <c r="A37" s="14" t="s">
        <v>54</v>
      </c>
      <c r="B37" s="11">
        <v>28.6</v>
      </c>
      <c r="C37" s="11">
        <v>3.5</v>
      </c>
      <c r="D37" s="12">
        <v>97.5</v>
      </c>
      <c r="E37" s="12">
        <v>115.19</v>
      </c>
      <c r="F37" s="12">
        <f>B37*2*0.5</f>
        <v>28.6</v>
      </c>
      <c r="G37" s="12">
        <f>E37*0.3</f>
        <v>34.557</v>
      </c>
      <c r="H37" s="12"/>
      <c r="I37" s="12">
        <f>G37</f>
        <v>34.557</v>
      </c>
      <c r="J37" s="12">
        <f>MIN(G37,I37)</f>
        <v>34.557</v>
      </c>
      <c r="K37" s="12">
        <f>MAX(I37-G37,0)</f>
        <v>0</v>
      </c>
      <c r="L37" s="12">
        <f>D37*0.18*1.15+E37*0.15*1.1</f>
        <v>39.18885</v>
      </c>
      <c r="M37" s="24"/>
      <c r="N37" s="25">
        <f>D37</f>
        <v>97.5</v>
      </c>
      <c r="O37" s="22"/>
    </row>
    <row r="38" ht="24" customHeight="1" spans="1:15">
      <c r="A38" s="14" t="s">
        <v>55</v>
      </c>
      <c r="B38" s="12">
        <f>SUM(B36:B37)</f>
        <v>44.7</v>
      </c>
      <c r="C38" s="12"/>
      <c r="D38" s="12">
        <f t="shared" ref="C38:N38" si="10">SUM(D36:D37)</f>
        <v>157.8</v>
      </c>
      <c r="E38" s="12">
        <f t="shared" si="10"/>
        <v>185.55</v>
      </c>
      <c r="F38" s="12">
        <f t="shared" si="10"/>
        <v>44.7</v>
      </c>
      <c r="G38" s="12">
        <f t="shared" si="10"/>
        <v>55.665</v>
      </c>
      <c r="H38" s="12">
        <f t="shared" si="10"/>
        <v>0</v>
      </c>
      <c r="I38" s="12">
        <f t="shared" si="10"/>
        <v>55.665</v>
      </c>
      <c r="J38" s="12">
        <f t="shared" si="10"/>
        <v>55.665</v>
      </c>
      <c r="K38" s="12">
        <f t="shared" si="10"/>
        <v>0</v>
      </c>
      <c r="L38" s="12">
        <f t="shared" si="10"/>
        <v>63.28035</v>
      </c>
      <c r="M38" s="12">
        <f t="shared" si="10"/>
        <v>0</v>
      </c>
      <c r="N38" s="12">
        <f t="shared" si="10"/>
        <v>157.8</v>
      </c>
      <c r="O38" s="22"/>
    </row>
    <row r="39" ht="24" customHeight="1" spans="1:15">
      <c r="A39" s="15" t="s">
        <v>56</v>
      </c>
      <c r="B39" s="16">
        <f>B34+B38</f>
        <v>2391.08</v>
      </c>
      <c r="C39" s="16"/>
      <c r="D39" s="16">
        <f t="shared" ref="C39:N39" si="11">D34+D38</f>
        <v>7217.22</v>
      </c>
      <c r="E39" s="16">
        <f t="shared" si="11"/>
        <v>8639.42</v>
      </c>
      <c r="F39" s="16">
        <f t="shared" si="11"/>
        <v>2391.08</v>
      </c>
      <c r="G39" s="16">
        <f t="shared" si="11"/>
        <v>6581.38</v>
      </c>
      <c r="H39" s="16">
        <f t="shared" si="11"/>
        <v>1796.683</v>
      </c>
      <c r="I39" s="16">
        <f t="shared" si="11"/>
        <v>4730.739</v>
      </c>
      <c r="J39" s="16">
        <f t="shared" si="11"/>
        <v>4730.739</v>
      </c>
      <c r="K39" s="16">
        <f t="shared" si="11"/>
        <v>0</v>
      </c>
      <c r="L39" s="16">
        <f t="shared" si="11"/>
        <v>3710.60435</v>
      </c>
      <c r="M39" s="16">
        <f t="shared" si="11"/>
        <v>0</v>
      </c>
      <c r="N39" s="16">
        <f t="shared" si="11"/>
        <v>157.8</v>
      </c>
      <c r="O39" s="22"/>
    </row>
    <row r="40" ht="24" customHeight="1" spans="1:15">
      <c r="A40" s="14" t="s">
        <v>57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22"/>
    </row>
    <row r="41" ht="24" customHeight="1" spans="1:15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26"/>
    </row>
    <row r="42" ht="30" customHeight="1"/>
  </sheetData>
  <mergeCells count="16">
    <mergeCell ref="A1:O1"/>
    <mergeCell ref="D2:E2"/>
    <mergeCell ref="M2:N2"/>
    <mergeCell ref="A35:N35"/>
    <mergeCell ref="A40:N40"/>
    <mergeCell ref="A2:A4"/>
    <mergeCell ref="B2:B3"/>
    <mergeCell ref="C2:C3"/>
    <mergeCell ref="G2:G3"/>
    <mergeCell ref="H2:H3"/>
    <mergeCell ref="I2:I3"/>
    <mergeCell ref="J2:J3"/>
    <mergeCell ref="K2:K3"/>
    <mergeCell ref="L2:L3"/>
    <mergeCell ref="O2:O4"/>
    <mergeCell ref="O5:O40"/>
  </mergeCells>
  <pageMargins left="0.751388888888889" right="0.751388888888889" top="1" bottom="1" header="0.511805555555556" footer="0.511805555555556"/>
  <pageSetup paperSize="8" firstPageNumber="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L罗</cp:lastModifiedBy>
  <cp:revision>2</cp:revision>
  <dcterms:created xsi:type="dcterms:W3CDTF">2022-06-06T08:19:00Z</dcterms:created>
  <dcterms:modified xsi:type="dcterms:W3CDTF">2024-12-20T10:21:31Z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A3B0B325CAF74460AFE84DEEB4751C8F</vt:lpwstr>
  </property>
</Properties>
</file>